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400" windowHeight="5895" tabRatio="117"/>
  </bookViews>
  <sheets>
    <sheet name="НМЦ Реализация" sheetId="1" r:id="rId1"/>
  </sheets>
  <calcPr calcId="162913"/>
</workbook>
</file>

<file path=xl/calcChain.xml><?xml version="1.0" encoding="utf-8"?>
<calcChain xmlns="http://schemas.openxmlformats.org/spreadsheetml/2006/main">
  <c r="P28" i="1" l="1"/>
  <c r="Q17" i="1"/>
  <c r="P17" i="1"/>
  <c r="P8" i="1"/>
  <c r="O8" i="1" s="1"/>
  <c r="P9" i="1"/>
  <c r="O9" i="1" s="1"/>
  <c r="P10" i="1"/>
  <c r="O10" i="1" s="1"/>
  <c r="P11" i="1"/>
  <c r="O11" i="1" s="1"/>
  <c r="P12" i="1"/>
  <c r="O12" i="1" s="1"/>
  <c r="P13" i="1"/>
  <c r="O13" i="1" s="1"/>
  <c r="P14" i="1"/>
  <c r="O14" i="1" s="1"/>
  <c r="P15" i="1"/>
  <c r="O15" i="1" s="1"/>
  <c r="P16" i="1"/>
  <c r="O16" i="1" s="1"/>
  <c r="O7" i="1"/>
  <c r="P7" i="1"/>
  <c r="N17" i="1"/>
  <c r="Q8" i="1"/>
  <c r="Q9" i="1"/>
  <c r="Q10" i="1"/>
  <c r="Q11" i="1"/>
  <c r="Q12" i="1"/>
  <c r="Q13" i="1"/>
  <c r="Q14" i="1"/>
  <c r="Q15" i="1"/>
  <c r="Q16" i="1"/>
  <c r="Q7" i="1"/>
  <c r="N16" i="1" l="1"/>
  <c r="N15" i="1"/>
  <c r="N14" i="1"/>
  <c r="N13" i="1"/>
  <c r="N12" i="1"/>
  <c r="N11" i="1"/>
  <c r="N10" i="1"/>
  <c r="N9" i="1"/>
  <c r="N8" i="1"/>
  <c r="N7" i="1"/>
  <c r="H25" i="1" l="1"/>
  <c r="M17" i="1"/>
  <c r="M16" i="1"/>
  <c r="M15" i="1"/>
  <c r="M14" i="1"/>
  <c r="M13" i="1"/>
  <c r="M12" i="1"/>
  <c r="M11" i="1"/>
  <c r="M10" i="1"/>
  <c r="M9" i="1"/>
  <c r="M8" i="1"/>
  <c r="M7" i="1"/>
  <c r="L24" i="1" l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 l="1"/>
  <c r="L25" i="1" l="1"/>
  <c r="P26" i="1"/>
  <c r="I25" i="1"/>
  <c r="O25" i="1"/>
  <c r="O17" i="1"/>
</calcChain>
</file>

<file path=xl/sharedStrings.xml><?xml version="1.0" encoding="utf-8"?>
<sst xmlns="http://schemas.openxmlformats.org/spreadsheetml/2006/main" count="82" uniqueCount="38">
  <si>
    <t>Количество</t>
  </si>
  <si>
    <t>ОМТС
Руководителю Центра
Панюта С.В.</t>
  </si>
  <si>
    <t>Ед. изм.</t>
  </si>
  <si>
    <t>кг</t>
  </si>
  <si>
    <t>Номенклатура</t>
  </si>
  <si>
    <t>№ п/п лота</t>
  </si>
  <si>
    <t>Начальная стоимость лотов с НДС 20%</t>
  </si>
  <si>
    <t>Сумма НДС 20% в лотах</t>
  </si>
  <si>
    <t>Сумма предлагаемой реализации без НДС</t>
  </si>
  <si>
    <t>Начальная стоимость лотов без НДС
(приказы)</t>
  </si>
  <si>
    <t>Цена без НДС
(приказы)</t>
  </si>
  <si>
    <t>Цена реализации без НДС
(предлагаемая)</t>
  </si>
  <si>
    <t>Дата составления 18.05.2022</t>
  </si>
  <si>
    <t>Сумма лотов без НДС</t>
  </si>
  <si>
    <t>Сумма лотов с НДС</t>
  </si>
  <si>
    <t>Заготовки непрерывнолитые (повреждённые)</t>
  </si>
  <si>
    <t>СКМТР ПАО "НМТП"</t>
  </si>
  <si>
    <t>*53121</t>
  </si>
  <si>
    <t>*57503</t>
  </si>
  <si>
    <t>*70493</t>
  </si>
  <si>
    <t>*70683</t>
  </si>
  <si>
    <t>*59823</t>
  </si>
  <si>
    <t>*59261</t>
  </si>
  <si>
    <t>*90427</t>
  </si>
  <si>
    <t>*56393</t>
  </si>
  <si>
    <t>Цена за ед. с НДС
(абсолютная)</t>
  </si>
  <si>
    <r>
      <rPr>
        <b/>
        <sz val="10"/>
        <rFont val="Calibri"/>
        <family val="2"/>
        <charset val="204"/>
        <scheme val="minor"/>
      </rPr>
      <t>Труба № 20 (повреждённая) бесшовная из углеродистой стали</t>
    </r>
    <r>
      <rPr>
        <sz val="10"/>
        <rFont val="Calibri"/>
        <family val="2"/>
        <charset val="204"/>
        <scheme val="minor"/>
      </rPr>
      <t xml:space="preserve"> Толщина стенки 9,53 мм Длина 323,9 мм Внешний диаметр 12 мм</t>
    </r>
  </si>
  <si>
    <r>
      <rPr>
        <b/>
        <sz val="10"/>
        <rFont val="Calibri"/>
        <family val="2"/>
        <charset val="204"/>
        <scheme val="minor"/>
      </rPr>
      <t>Труба № 22 (повреждённая) бесшовная из углеродистой стали</t>
    </r>
    <r>
      <rPr>
        <sz val="10"/>
        <rFont val="Calibri"/>
        <family val="2"/>
        <charset val="204"/>
        <scheme val="minor"/>
      </rPr>
      <t xml:space="preserve"> Толщина стенки 12,19 мм Длина 339,72 мм Внешний диаметр 12,21 мм</t>
    </r>
  </si>
  <si>
    <r>
      <rPr>
        <b/>
        <sz val="10"/>
        <rFont val="Calibri"/>
        <family val="2"/>
        <charset val="204"/>
        <scheme val="minor"/>
      </rPr>
      <t>Труба № 23 (повреждённая) бесшовная из углеродистой стали</t>
    </r>
    <r>
      <rPr>
        <sz val="10"/>
        <rFont val="Calibri"/>
        <family val="2"/>
        <charset val="204"/>
        <scheme val="minor"/>
      </rPr>
      <t xml:space="preserve"> Толщина стенки 12,19 мм Длина 339,72 мм Внешний диаметр 11,89 мм</t>
    </r>
  </si>
  <si>
    <r>
      <rPr>
        <b/>
        <sz val="10"/>
        <rFont val="Calibri"/>
        <family val="2"/>
        <charset val="204"/>
        <scheme val="minor"/>
      </rPr>
      <t>Труба № 10 (повреждённая) бесшовная линейная, нефтепроводная</t>
    </r>
    <r>
      <rPr>
        <sz val="10"/>
        <rFont val="Calibri"/>
        <family val="2"/>
        <charset val="204"/>
        <scheme val="minor"/>
      </rPr>
      <t xml:space="preserve"> Толщина стенки 14,3 мм Длина 355,6 мм Внешний диаметр 11,61 мм</t>
    </r>
  </si>
  <si>
    <r>
      <rPr>
        <b/>
        <sz val="10"/>
        <rFont val="Calibri"/>
        <family val="2"/>
        <charset val="204"/>
        <scheme val="minor"/>
      </rPr>
      <t>Труба № 50 (повреждённая) бесшовная линейная, нефтепроводная</t>
    </r>
    <r>
      <rPr>
        <sz val="10"/>
        <rFont val="Calibri"/>
        <family val="2"/>
        <charset val="204"/>
        <scheme val="minor"/>
      </rPr>
      <t xml:space="preserve"> Толщина стенки 9,53 мм Длина 406,4 мм Внешний диаметр 12 мм</t>
    </r>
  </si>
  <si>
    <r>
      <rPr>
        <b/>
        <sz val="10"/>
        <rFont val="Calibri"/>
        <family val="2"/>
        <charset val="204"/>
        <scheme val="minor"/>
      </rPr>
      <t>Труба № 53 (повреждённая) бесшовная, горячедеформированная, обсадная</t>
    </r>
    <r>
      <rPr>
        <sz val="10"/>
        <rFont val="Calibri"/>
        <family val="2"/>
        <charset val="204"/>
        <scheme val="minor"/>
      </rPr>
      <t xml:space="preserve"> Толщина стенки 10,03 мм Длина 244,48 мм Внешний диаметр 12 мм</t>
    </r>
  </si>
  <si>
    <r>
      <rPr>
        <b/>
        <sz val="10"/>
        <rFont val="Calibri"/>
        <family val="2"/>
        <charset val="204"/>
        <scheme val="minor"/>
      </rPr>
      <t>Труба № 30 (повреждённая) бесшовная, горячедеформированная, обсадная</t>
    </r>
    <r>
      <rPr>
        <sz val="10"/>
        <rFont val="Calibri"/>
        <family val="2"/>
        <charset val="204"/>
        <scheme val="minor"/>
      </rPr>
      <t xml:space="preserve"> Толщина стенки 9,65 мм Длина 339,72 мм Внешний диаметр 12 мм</t>
    </r>
  </si>
  <si>
    <r>
      <rPr>
        <b/>
        <sz val="10"/>
        <rFont val="Calibri"/>
        <family val="2"/>
        <charset val="204"/>
        <scheme val="minor"/>
      </rPr>
      <t>Рулон стали холоднокатаной изотропной динамной 12/12 (повреждённый)</t>
    </r>
    <r>
      <rPr>
        <sz val="10"/>
        <rFont val="Calibri"/>
        <family val="2"/>
        <charset val="204"/>
        <scheme val="minor"/>
      </rPr>
      <t xml:space="preserve"> Толщина стали 0,5 мм Длина рулона 1200 мм</t>
    </r>
  </si>
  <si>
    <r>
      <rPr>
        <b/>
        <sz val="10"/>
        <rFont val="Calibri"/>
        <family val="2"/>
        <charset val="204"/>
        <scheme val="minor"/>
      </rPr>
      <t xml:space="preserve">Заготовка непрерывнолитая квадратная </t>
    </r>
    <r>
      <rPr>
        <sz val="10"/>
        <rFont val="Calibri"/>
        <family val="2"/>
        <charset val="204"/>
        <scheme val="minor"/>
      </rPr>
      <t>(59 шт.)
Длина 12000 мм Ширина 125 мм Высота 125 мм</t>
    </r>
  </si>
  <si>
    <r>
      <rPr>
        <b/>
        <sz val="10"/>
        <rFont val="Calibri"/>
        <family val="2"/>
        <charset val="204"/>
        <scheme val="minor"/>
      </rPr>
      <t xml:space="preserve">Рулон стали горячекатаной 1/117 (повреждённый) </t>
    </r>
    <r>
      <rPr>
        <sz val="10"/>
        <rFont val="Calibri"/>
        <family val="2"/>
        <charset val="204"/>
        <scheme val="minor"/>
      </rPr>
      <t>Толщина стали 2 мм Длина рулона 1430 мм Внешний диаметр 1200 мм</t>
    </r>
  </si>
  <si>
    <t>Склад реализации</t>
  </si>
  <si>
    <t>Друзьяка Тамара Ивановна (ТМЦ для продажи)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</si>
</sst>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_ ;[Red]\-#,##0.00\ "/>
  </numFmts>
  <fonts count="6" x14ac:knownFonts="1">
    <font>
      <sz val="8"/>
      <name val="Arial"/>
    </font>
    <font>
      <sz val="8"/>
      <name val="Arial"/>
      <family val="2"/>
      <charset val="204"/>
    </font>
    <font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Franklin Gothic Book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lightUp">
        <bgColor theme="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3" fillId="2" borderId="7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/>
    <xf numFmtId="0" fontId="4" fillId="2" borderId="0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 wrapText="1" readingOrder="1"/>
    </xf>
    <xf numFmtId="0" fontId="3" fillId="2" borderId="2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49" fontId="3" fillId="2" borderId="3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/>
    <xf numFmtId="4" fontId="4" fillId="2" borderId="1" xfId="0" applyNumberFormat="1" applyFont="1" applyFill="1" applyBorder="1" applyAlignment="1">
      <alignment horizontal="right" vertical="center"/>
    </xf>
    <xf numFmtId="0" fontId="3" fillId="2" borderId="4" xfId="0" applyFont="1" applyFill="1" applyBorder="1" applyAlignment="1"/>
    <xf numFmtId="0" fontId="3" fillId="2" borderId="5" xfId="0" applyFont="1" applyFill="1" applyBorder="1" applyAlignment="1"/>
    <xf numFmtId="0" fontId="3" fillId="2" borderId="6" xfId="0" applyFont="1" applyFill="1" applyBorder="1" applyAlignment="1"/>
    <xf numFmtId="49" fontId="3" fillId="2" borderId="1" xfId="0" applyNumberFormat="1" applyFont="1" applyFill="1" applyBorder="1" applyAlignment="1">
      <alignment vertical="center" wrapText="1"/>
    </xf>
    <xf numFmtId="0" fontId="3" fillId="4" borderId="1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4" fontId="3" fillId="2" borderId="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vertical="center" wrapText="1"/>
    </xf>
    <xf numFmtId="4" fontId="2" fillId="4" borderId="20" xfId="0" applyNumberFormat="1" applyFont="1" applyFill="1" applyBorder="1"/>
    <xf numFmtId="4" fontId="2" fillId="4" borderId="18" xfId="0" applyNumberFormat="1" applyFont="1" applyFill="1" applyBorder="1"/>
    <xf numFmtId="0" fontId="3" fillId="2" borderId="1" xfId="0" applyNumberFormat="1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2" xfId="0" applyFont="1" applyFill="1" applyBorder="1" applyAlignment="1">
      <alignment horizontal="right" vertical="center"/>
    </xf>
    <xf numFmtId="0" fontId="4" fillId="2" borderId="14" xfId="0" applyFont="1" applyFill="1" applyBorder="1" applyAlignment="1">
      <alignment horizontal="right" vertical="center"/>
    </xf>
    <xf numFmtId="0" fontId="4" fillId="2" borderId="15" xfId="0" applyFont="1" applyFill="1" applyBorder="1" applyAlignment="1">
      <alignment horizontal="right" vertical="center"/>
    </xf>
    <xf numFmtId="4" fontId="2" fillId="4" borderId="18" xfId="0" applyNumberFormat="1" applyFont="1" applyFill="1" applyBorder="1" applyAlignment="1">
      <alignment horizontal="center" vertical="center"/>
    </xf>
    <xf numFmtId="4" fontId="2" fillId="4" borderId="2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" fontId="5" fillId="4" borderId="18" xfId="0" applyNumberFormat="1" applyFont="1" applyFill="1" applyBorder="1" applyAlignment="1">
      <alignment horizontal="center" vertical="center"/>
    </xf>
    <xf numFmtId="4" fontId="5" fillId="4" borderId="20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165" fontId="3" fillId="2" borderId="21" xfId="0" applyNumberFormat="1" applyFont="1" applyFill="1" applyBorder="1" applyAlignment="1">
      <alignment horizontal="right" vertical="center" wrapText="1" readingOrder="1"/>
    </xf>
    <xf numFmtId="165" fontId="3" fillId="2" borderId="22" xfId="0" applyNumberFormat="1" applyFont="1" applyFill="1" applyBorder="1" applyAlignment="1">
      <alignment horizontal="right" vertical="center" wrapText="1" readingOrder="1"/>
    </xf>
    <xf numFmtId="165" fontId="3" fillId="2" borderId="23" xfId="0" applyNumberFormat="1" applyFont="1" applyFill="1" applyBorder="1" applyAlignment="1">
      <alignment horizontal="right" vertical="center" wrapText="1" readingOrder="1"/>
    </xf>
    <xf numFmtId="49" fontId="4" fillId="2" borderId="21" xfId="0" applyNumberFormat="1" applyFont="1" applyFill="1" applyBorder="1" applyAlignment="1">
      <alignment horizontal="left" vertical="center" wrapText="1"/>
    </xf>
    <xf numFmtId="49" fontId="3" fillId="2" borderId="22" xfId="0" applyNumberFormat="1" applyFont="1" applyFill="1" applyBorder="1" applyAlignment="1">
      <alignment horizontal="left" vertical="center" wrapText="1"/>
    </xf>
    <xf numFmtId="49" fontId="3" fillId="2" borderId="23" xfId="0" applyNumberFormat="1" applyFont="1" applyFill="1" applyBorder="1" applyAlignment="1">
      <alignment horizontal="left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1" fontId="3" fillId="2" borderId="12" xfId="0" applyNumberFormat="1" applyFont="1" applyFill="1" applyBorder="1" applyAlignment="1">
      <alignment horizontal="center" vertical="center" wrapText="1"/>
    </xf>
    <xf numFmtId="1" fontId="3" fillId="2" borderId="16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1" fontId="3" fillId="2" borderId="13" xfId="0" applyNumberFormat="1" applyFont="1" applyFill="1" applyBorder="1" applyAlignment="1">
      <alignment horizontal="center" vertical="center" wrapText="1"/>
    </xf>
    <xf numFmtId="1" fontId="3" fillId="2" borderId="14" xfId="0" applyNumberFormat="1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 vertical="center" wrapText="1"/>
    </xf>
    <xf numFmtId="4" fontId="3" fillId="2" borderId="21" xfId="1" applyNumberFormat="1" applyFont="1" applyFill="1" applyBorder="1" applyAlignment="1">
      <alignment horizontal="center" vertical="center" wrapText="1"/>
    </xf>
    <xf numFmtId="4" fontId="3" fillId="2" borderId="22" xfId="1" applyNumberFormat="1" applyFont="1" applyFill="1" applyBorder="1" applyAlignment="1">
      <alignment horizontal="center" vertical="center" wrapText="1"/>
    </xf>
    <xf numFmtId="4" fontId="3" fillId="2" borderId="23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BI31"/>
  <sheetViews>
    <sheetView tabSelected="1" zoomScaleNormal="100" workbookViewId="0">
      <selection activeCell="B2" sqref="B2"/>
    </sheetView>
  </sheetViews>
  <sheetFormatPr defaultColWidth="0" defaultRowHeight="0" customHeight="1" zeroHeight="1" x14ac:dyDescent="0.2"/>
  <cols>
    <col min="1" max="1" width="0.5" style="1" customWidth="1"/>
    <col min="2" max="2" width="3.33203125" style="2" customWidth="1"/>
    <col min="3" max="5" width="2.83203125" style="2" customWidth="1"/>
    <col min="6" max="6" width="78.1640625" style="2" bestFit="1" customWidth="1"/>
    <col min="7" max="7" width="20.5" style="2" bestFit="1" customWidth="1"/>
    <col min="8" max="8" width="5.33203125" style="2" bestFit="1" customWidth="1"/>
    <col min="9" max="9" width="11.83203125" style="2" bestFit="1" customWidth="1"/>
    <col min="10" max="10" width="47.5" style="2" bestFit="1" customWidth="1"/>
    <col min="11" max="11" width="14.5" style="2" bestFit="1" customWidth="1"/>
    <col min="12" max="12" width="21" style="2" bestFit="1" customWidth="1"/>
    <col min="13" max="13" width="18" style="2" bestFit="1" customWidth="1"/>
    <col min="14" max="14" width="16.33203125" style="2" bestFit="1" customWidth="1"/>
    <col min="15" max="16" width="18" style="2" bestFit="1" customWidth="1"/>
    <col min="17" max="17" width="18" style="2" customWidth="1"/>
    <col min="18" max="18" width="3.33203125" style="2" customWidth="1"/>
    <col min="19" max="19" width="0" style="1" hidden="1"/>
    <col min="20" max="23" width="17" style="1" hidden="1" customWidth="1"/>
    <col min="24" max="24" width="19.6640625" style="1" hidden="1" customWidth="1"/>
    <col min="25" max="25" width="14" style="1" hidden="1" customWidth="1"/>
    <col min="26" max="26" width="13.6640625" style="1" hidden="1" customWidth="1"/>
    <col min="27" max="27" width="12.6640625" style="1" hidden="1" customWidth="1"/>
    <col min="28" max="28" width="24.83203125" style="1" hidden="1" customWidth="1"/>
    <col min="29" max="29" width="19.83203125" style="1" hidden="1" customWidth="1"/>
    <col min="30" max="30" width="9.33203125" style="1" hidden="1" customWidth="1"/>
    <col min="31" max="31" width="0.1640625" style="1" customWidth="1"/>
    <col min="32" max="42" width="9.33203125" style="1" hidden="1" customWidth="1"/>
    <col min="43" max="43" width="17.1640625" style="1" hidden="1" customWidth="1"/>
    <col min="44" max="48" width="16" style="1" hidden="1" customWidth="1"/>
    <col min="49" max="49" width="17" style="1" hidden="1" customWidth="1"/>
    <col min="50" max="57" width="9.33203125" style="1" hidden="1" customWidth="1"/>
    <col min="58" max="61" width="10.5" style="2" hidden="1" customWidth="1"/>
    <col min="62" max="16384" width="10.5" style="1" hidden="1"/>
  </cols>
  <sheetData>
    <row r="1" spans="1:31" ht="1.5" customHeight="1" thickBot="1" x14ac:dyDescent="0.25"/>
    <row r="2" spans="1:31" ht="15.75" customHeight="1" x14ac:dyDescent="0.2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</row>
    <row r="3" spans="1:31" s="6" customFormat="1" ht="38.25" customHeight="1" x14ac:dyDescent="0.2">
      <c r="B3" s="7"/>
      <c r="C3" s="67" t="s">
        <v>1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40"/>
      <c r="R3" s="8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s="2" customFormat="1" ht="12.95" customHeight="1" x14ac:dyDescent="0.2">
      <c r="B4" s="9"/>
      <c r="C4" s="68" t="s">
        <v>12</v>
      </c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41"/>
      <c r="R4" s="10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s="2" customFormat="1" ht="12.95" customHeight="1" x14ac:dyDescent="0.2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s="2" customFormat="1" ht="51" x14ac:dyDescent="0.2">
      <c r="B6" s="14"/>
      <c r="C6" s="69" t="s">
        <v>5</v>
      </c>
      <c r="D6" s="69"/>
      <c r="E6" s="69"/>
      <c r="F6" s="15" t="s">
        <v>4</v>
      </c>
      <c r="G6" s="39" t="s">
        <v>16</v>
      </c>
      <c r="H6" s="15" t="s">
        <v>2</v>
      </c>
      <c r="I6" s="16" t="s">
        <v>0</v>
      </c>
      <c r="J6" s="16" t="s">
        <v>36</v>
      </c>
      <c r="K6" s="17" t="s">
        <v>10</v>
      </c>
      <c r="L6" s="15" t="s">
        <v>9</v>
      </c>
      <c r="M6" s="15" t="s">
        <v>11</v>
      </c>
      <c r="N6" s="15" t="s">
        <v>8</v>
      </c>
      <c r="O6" s="15" t="s">
        <v>7</v>
      </c>
      <c r="P6" s="15" t="s">
        <v>6</v>
      </c>
      <c r="Q6" s="42" t="s">
        <v>25</v>
      </c>
      <c r="R6" s="10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s="6" customFormat="1" ht="25.5" x14ac:dyDescent="0.2">
      <c r="B7" s="18"/>
      <c r="C7" s="70">
        <v>1</v>
      </c>
      <c r="D7" s="70"/>
      <c r="E7" s="70"/>
      <c r="F7" s="19" t="s">
        <v>26</v>
      </c>
      <c r="G7" s="19" t="s">
        <v>17</v>
      </c>
      <c r="H7" s="20" t="s">
        <v>3</v>
      </c>
      <c r="I7" s="43">
        <v>952</v>
      </c>
      <c r="J7" s="49" t="s">
        <v>37</v>
      </c>
      <c r="K7" s="21">
        <v>10.5</v>
      </c>
      <c r="L7" s="22">
        <f>$I7*K7</f>
        <v>9996</v>
      </c>
      <c r="M7" s="21">
        <f>ROUND((26000/1000)*1.2,2)</f>
        <v>31.2</v>
      </c>
      <c r="N7" s="22">
        <f>ROUND($I7*M7,2)</f>
        <v>29702.400000000001</v>
      </c>
      <c r="O7" s="22">
        <f>P7-N7</f>
        <v>5940.4799999999959</v>
      </c>
      <c r="P7" s="22">
        <f>ROUND($I7*M7*1.2,2)</f>
        <v>35642.879999999997</v>
      </c>
      <c r="Q7" s="45">
        <f>(I7*M7*1.2)/I7</f>
        <v>37.44</v>
      </c>
      <c r="R7" s="23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s="27" customFormat="1" ht="25.5" x14ac:dyDescent="0.2">
      <c r="A8" s="24"/>
      <c r="B8" s="14"/>
      <c r="C8" s="70">
        <v>2</v>
      </c>
      <c r="D8" s="70"/>
      <c r="E8" s="70"/>
      <c r="F8" s="46" t="s">
        <v>27</v>
      </c>
      <c r="G8" s="19" t="s">
        <v>17</v>
      </c>
      <c r="H8" s="25" t="s">
        <v>3</v>
      </c>
      <c r="I8" s="43">
        <v>1261</v>
      </c>
      <c r="J8" s="49" t="s">
        <v>37</v>
      </c>
      <c r="K8" s="26">
        <v>10.5</v>
      </c>
      <c r="L8" s="22">
        <f t="shared" ref="L8:L24" si="0">$I8*K8</f>
        <v>13240.5</v>
      </c>
      <c r="M8" s="21">
        <f t="shared" ref="M8:M17" si="1">ROUND((26000/1000)*1.2,2)</f>
        <v>31.2</v>
      </c>
      <c r="N8" s="22">
        <f t="shared" ref="N8:N16" si="2">ROUND($I8*M8,2)</f>
        <v>39343.199999999997</v>
      </c>
      <c r="O8" s="22">
        <f t="shared" ref="O8:O16" si="3">P8-N8</f>
        <v>7868.6399999999994</v>
      </c>
      <c r="P8" s="22">
        <f t="shared" ref="P8:P16" si="4">ROUND($I8*M8*1.2,2)</f>
        <v>47211.839999999997</v>
      </c>
      <c r="Q8" s="45">
        <f t="shared" ref="Q8:Q16" si="5">(I8*M8*1.2)/I8</f>
        <v>37.44</v>
      </c>
      <c r="R8" s="10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s="27" customFormat="1" ht="25.5" x14ac:dyDescent="0.2">
      <c r="A9" s="24"/>
      <c r="B9" s="28"/>
      <c r="C9" s="70">
        <v>3</v>
      </c>
      <c r="D9" s="70"/>
      <c r="E9" s="70"/>
      <c r="F9" s="35" t="s">
        <v>28</v>
      </c>
      <c r="G9" s="19" t="s">
        <v>17</v>
      </c>
      <c r="H9" s="29" t="s">
        <v>3</v>
      </c>
      <c r="I9" s="43">
        <v>1219</v>
      </c>
      <c r="J9" s="49" t="s">
        <v>37</v>
      </c>
      <c r="K9" s="26">
        <v>10.5</v>
      </c>
      <c r="L9" s="22">
        <f t="shared" si="0"/>
        <v>12799.5</v>
      </c>
      <c r="M9" s="21">
        <f t="shared" si="1"/>
        <v>31.2</v>
      </c>
      <c r="N9" s="22">
        <f t="shared" si="2"/>
        <v>38032.800000000003</v>
      </c>
      <c r="O9" s="22">
        <f t="shared" si="3"/>
        <v>7606.5599999999977</v>
      </c>
      <c r="P9" s="22">
        <f t="shared" si="4"/>
        <v>45639.360000000001</v>
      </c>
      <c r="Q9" s="45">
        <f t="shared" si="5"/>
        <v>37.44</v>
      </c>
      <c r="R9" s="30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s="2" customFormat="1" ht="25.5" x14ac:dyDescent="0.2">
      <c r="B10" s="28"/>
      <c r="C10" s="70">
        <v>4</v>
      </c>
      <c r="D10" s="70"/>
      <c r="E10" s="70"/>
      <c r="F10" s="35" t="s">
        <v>29</v>
      </c>
      <c r="G10" s="19" t="s">
        <v>18</v>
      </c>
      <c r="H10" s="29" t="s">
        <v>3</v>
      </c>
      <c r="I10" s="43">
        <v>1527</v>
      </c>
      <c r="J10" s="49" t="s">
        <v>37</v>
      </c>
      <c r="K10" s="26">
        <v>9</v>
      </c>
      <c r="L10" s="22">
        <f t="shared" si="0"/>
        <v>13743</v>
      </c>
      <c r="M10" s="21">
        <f t="shared" si="1"/>
        <v>31.2</v>
      </c>
      <c r="N10" s="22">
        <f t="shared" si="2"/>
        <v>47642.400000000001</v>
      </c>
      <c r="O10" s="22">
        <f t="shared" si="3"/>
        <v>9528.4799999999959</v>
      </c>
      <c r="P10" s="22">
        <f t="shared" si="4"/>
        <v>57170.879999999997</v>
      </c>
      <c r="Q10" s="45">
        <f t="shared" si="5"/>
        <v>37.44</v>
      </c>
      <c r="R10" s="3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s="27" customFormat="1" ht="25.5" x14ac:dyDescent="0.2">
      <c r="A11" s="24"/>
      <c r="B11" s="14"/>
      <c r="C11" s="70">
        <v>5</v>
      </c>
      <c r="D11" s="70"/>
      <c r="E11" s="70"/>
      <c r="F11" s="46" t="s">
        <v>30</v>
      </c>
      <c r="G11" s="19" t="s">
        <v>18</v>
      </c>
      <c r="H11" s="25" t="s">
        <v>3</v>
      </c>
      <c r="I11" s="43">
        <v>1222</v>
      </c>
      <c r="J11" s="49" t="s">
        <v>37</v>
      </c>
      <c r="K11" s="26">
        <v>9</v>
      </c>
      <c r="L11" s="22">
        <f t="shared" si="0"/>
        <v>10998</v>
      </c>
      <c r="M11" s="21">
        <f t="shared" si="1"/>
        <v>31.2</v>
      </c>
      <c r="N11" s="22">
        <f t="shared" si="2"/>
        <v>38126.400000000001</v>
      </c>
      <c r="O11" s="22">
        <f t="shared" si="3"/>
        <v>7625.2799999999988</v>
      </c>
      <c r="P11" s="22">
        <f t="shared" si="4"/>
        <v>45751.68</v>
      </c>
      <c r="Q11" s="45">
        <f t="shared" si="5"/>
        <v>37.44</v>
      </c>
      <c r="R11" s="10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s="27" customFormat="1" ht="25.5" x14ac:dyDescent="0.2">
      <c r="A12" s="24"/>
      <c r="B12" s="28"/>
      <c r="C12" s="70">
        <v>6</v>
      </c>
      <c r="D12" s="70"/>
      <c r="E12" s="70"/>
      <c r="F12" s="35" t="s">
        <v>31</v>
      </c>
      <c r="G12" s="19" t="s">
        <v>19</v>
      </c>
      <c r="H12" s="29" t="s">
        <v>3</v>
      </c>
      <c r="I12" s="43">
        <v>782</v>
      </c>
      <c r="J12" s="49" t="s">
        <v>37</v>
      </c>
      <c r="K12" s="26">
        <v>13.1</v>
      </c>
      <c r="L12" s="22">
        <f t="shared" si="0"/>
        <v>10244.199999999999</v>
      </c>
      <c r="M12" s="21">
        <f t="shared" si="1"/>
        <v>31.2</v>
      </c>
      <c r="N12" s="22">
        <f t="shared" si="2"/>
        <v>24398.400000000001</v>
      </c>
      <c r="O12" s="22">
        <f t="shared" si="3"/>
        <v>4879.68</v>
      </c>
      <c r="P12" s="22">
        <f t="shared" si="4"/>
        <v>29278.080000000002</v>
      </c>
      <c r="Q12" s="45">
        <f t="shared" si="5"/>
        <v>37.44</v>
      </c>
      <c r="R12" s="30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s="2" customFormat="1" ht="25.5" x14ac:dyDescent="0.2">
      <c r="B13" s="28"/>
      <c r="C13" s="70">
        <v>7</v>
      </c>
      <c r="D13" s="70"/>
      <c r="E13" s="70"/>
      <c r="F13" s="35" t="s">
        <v>32</v>
      </c>
      <c r="G13" s="19" t="s">
        <v>20</v>
      </c>
      <c r="H13" s="29" t="s">
        <v>3</v>
      </c>
      <c r="I13" s="43">
        <v>1031</v>
      </c>
      <c r="J13" s="49" t="s">
        <v>37</v>
      </c>
      <c r="K13" s="26">
        <v>13.1</v>
      </c>
      <c r="L13" s="22">
        <f t="shared" si="0"/>
        <v>13506.1</v>
      </c>
      <c r="M13" s="21">
        <f t="shared" si="1"/>
        <v>31.2</v>
      </c>
      <c r="N13" s="22">
        <f t="shared" si="2"/>
        <v>32167.200000000001</v>
      </c>
      <c r="O13" s="22">
        <f t="shared" si="3"/>
        <v>6433.4399999999987</v>
      </c>
      <c r="P13" s="22">
        <f t="shared" si="4"/>
        <v>38600.639999999999</v>
      </c>
      <c r="Q13" s="45">
        <f t="shared" si="5"/>
        <v>37.44</v>
      </c>
      <c r="R13" s="30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s="27" customFormat="1" ht="25.5" x14ac:dyDescent="0.2">
      <c r="A14" s="24"/>
      <c r="B14" s="28"/>
      <c r="C14" s="70">
        <v>8</v>
      </c>
      <c r="D14" s="70"/>
      <c r="E14" s="70"/>
      <c r="F14" s="35" t="s">
        <v>34</v>
      </c>
      <c r="G14" s="19" t="s">
        <v>21</v>
      </c>
      <c r="H14" s="29" t="s">
        <v>3</v>
      </c>
      <c r="I14" s="43">
        <v>86033</v>
      </c>
      <c r="J14" s="49" t="s">
        <v>37</v>
      </c>
      <c r="K14" s="26">
        <v>16.5</v>
      </c>
      <c r="L14" s="22">
        <f t="shared" si="0"/>
        <v>1419544.5</v>
      </c>
      <c r="M14" s="21">
        <f t="shared" si="1"/>
        <v>31.2</v>
      </c>
      <c r="N14" s="22">
        <f t="shared" si="2"/>
        <v>2684229.6</v>
      </c>
      <c r="O14" s="22">
        <f t="shared" si="3"/>
        <v>536845.91999999993</v>
      </c>
      <c r="P14" s="22">
        <f t="shared" si="4"/>
        <v>3221075.52</v>
      </c>
      <c r="Q14" s="45">
        <f t="shared" si="5"/>
        <v>37.44</v>
      </c>
      <c r="R14" s="30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s="2" customFormat="1" ht="25.5" x14ac:dyDescent="0.2">
      <c r="B15" s="28"/>
      <c r="C15" s="70">
        <v>9</v>
      </c>
      <c r="D15" s="70"/>
      <c r="E15" s="70"/>
      <c r="F15" s="35" t="s">
        <v>33</v>
      </c>
      <c r="G15" s="19" t="s">
        <v>22</v>
      </c>
      <c r="H15" s="29" t="s">
        <v>3</v>
      </c>
      <c r="I15" s="43">
        <v>5000</v>
      </c>
      <c r="J15" s="49" t="s">
        <v>37</v>
      </c>
      <c r="K15" s="26">
        <v>29.7</v>
      </c>
      <c r="L15" s="22">
        <f t="shared" si="0"/>
        <v>148500</v>
      </c>
      <c r="M15" s="21">
        <f t="shared" si="1"/>
        <v>31.2</v>
      </c>
      <c r="N15" s="22">
        <f t="shared" si="2"/>
        <v>156000</v>
      </c>
      <c r="O15" s="22">
        <f t="shared" si="3"/>
        <v>31200</v>
      </c>
      <c r="P15" s="22">
        <f t="shared" si="4"/>
        <v>187200</v>
      </c>
      <c r="Q15" s="45">
        <f t="shared" si="5"/>
        <v>37.44</v>
      </c>
      <c r="R15" s="30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s="27" customFormat="1" ht="25.5" x14ac:dyDescent="0.2">
      <c r="A16" s="24"/>
      <c r="B16" s="28"/>
      <c r="C16" s="70">
        <v>10</v>
      </c>
      <c r="D16" s="70"/>
      <c r="E16" s="70"/>
      <c r="F16" s="35" t="s">
        <v>35</v>
      </c>
      <c r="G16" s="19" t="s">
        <v>23</v>
      </c>
      <c r="H16" s="29" t="s">
        <v>3</v>
      </c>
      <c r="I16" s="43">
        <v>21450</v>
      </c>
      <c r="J16" s="49" t="s">
        <v>37</v>
      </c>
      <c r="K16" s="26">
        <v>30.2</v>
      </c>
      <c r="L16" s="22">
        <f t="shared" si="0"/>
        <v>647790</v>
      </c>
      <c r="M16" s="21">
        <f t="shared" si="1"/>
        <v>31.2</v>
      </c>
      <c r="N16" s="22">
        <f t="shared" si="2"/>
        <v>669240</v>
      </c>
      <c r="O16" s="22">
        <f t="shared" si="3"/>
        <v>133848</v>
      </c>
      <c r="P16" s="22">
        <f t="shared" si="4"/>
        <v>803088</v>
      </c>
      <c r="Q16" s="45">
        <f t="shared" si="5"/>
        <v>37.44</v>
      </c>
      <c r="R16" s="30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61" s="2" customFormat="1" ht="12.95" customHeight="1" x14ac:dyDescent="0.2">
      <c r="B17" s="28"/>
      <c r="C17" s="80">
        <v>11</v>
      </c>
      <c r="D17" s="81"/>
      <c r="E17" s="82"/>
      <c r="F17" s="77" t="s">
        <v>15</v>
      </c>
      <c r="G17" s="19" t="s">
        <v>24</v>
      </c>
      <c r="H17" s="29" t="s">
        <v>3</v>
      </c>
      <c r="I17" s="43">
        <v>6282.19</v>
      </c>
      <c r="J17" s="49" t="s">
        <v>37</v>
      </c>
      <c r="K17" s="26">
        <v>9</v>
      </c>
      <c r="L17" s="22">
        <f t="shared" si="0"/>
        <v>56539.71</v>
      </c>
      <c r="M17" s="89">
        <f t="shared" si="1"/>
        <v>31.2</v>
      </c>
      <c r="N17" s="74">
        <f>ROUND(SUM($I17:$I24)*M17,2)</f>
        <v>699104.33</v>
      </c>
      <c r="O17" s="74">
        <f>P17-N17</f>
        <v>139820.85999999999</v>
      </c>
      <c r="P17" s="74">
        <f>ROUND(SUM($I17:$I24)*M17*1.2,2)</f>
        <v>838925.19</v>
      </c>
      <c r="Q17" s="73">
        <f>(SUM(I17:I24)*M17*1.2)/SUM(I17:I24)</f>
        <v>37.440000000000005</v>
      </c>
      <c r="R17" s="30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61" s="27" customFormat="1" ht="12.75" x14ac:dyDescent="0.2">
      <c r="A18" s="24"/>
      <c r="B18" s="28"/>
      <c r="C18" s="83"/>
      <c r="D18" s="84"/>
      <c r="E18" s="85"/>
      <c r="F18" s="78"/>
      <c r="G18" s="19" t="s">
        <v>21</v>
      </c>
      <c r="H18" s="29" t="s">
        <v>3</v>
      </c>
      <c r="I18" s="43">
        <v>1770</v>
      </c>
      <c r="J18" s="49" t="s">
        <v>37</v>
      </c>
      <c r="K18" s="26">
        <v>9</v>
      </c>
      <c r="L18" s="22">
        <f t="shared" si="0"/>
        <v>15930</v>
      </c>
      <c r="M18" s="90"/>
      <c r="N18" s="75"/>
      <c r="O18" s="75"/>
      <c r="P18" s="75"/>
      <c r="Q18" s="73"/>
      <c r="R18" s="30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61" s="2" customFormat="1" ht="12.95" customHeight="1" x14ac:dyDescent="0.2">
      <c r="B19" s="28"/>
      <c r="C19" s="83"/>
      <c r="D19" s="84"/>
      <c r="E19" s="85"/>
      <c r="F19" s="78"/>
      <c r="G19" s="19" t="s">
        <v>21</v>
      </c>
      <c r="H19" s="29" t="s">
        <v>3</v>
      </c>
      <c r="I19" s="43">
        <v>2105</v>
      </c>
      <c r="J19" s="49" t="s">
        <v>37</v>
      </c>
      <c r="K19" s="26">
        <v>10</v>
      </c>
      <c r="L19" s="22">
        <f t="shared" si="0"/>
        <v>21050</v>
      </c>
      <c r="M19" s="90"/>
      <c r="N19" s="75"/>
      <c r="O19" s="75"/>
      <c r="P19" s="75"/>
      <c r="Q19" s="73"/>
      <c r="R19" s="30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61" s="2" customFormat="1" ht="12.95" customHeight="1" x14ac:dyDescent="0.2">
      <c r="B20" s="28"/>
      <c r="C20" s="83"/>
      <c r="D20" s="84"/>
      <c r="E20" s="85"/>
      <c r="F20" s="78"/>
      <c r="G20" s="19" t="s">
        <v>21</v>
      </c>
      <c r="H20" s="29" t="s">
        <v>3</v>
      </c>
      <c r="I20" s="43">
        <v>2090</v>
      </c>
      <c r="J20" s="49" t="s">
        <v>37</v>
      </c>
      <c r="K20" s="26">
        <v>11.5</v>
      </c>
      <c r="L20" s="22">
        <f t="shared" si="0"/>
        <v>24035</v>
      </c>
      <c r="M20" s="90"/>
      <c r="N20" s="75"/>
      <c r="O20" s="75"/>
      <c r="P20" s="75"/>
      <c r="Q20" s="73"/>
      <c r="R20" s="30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61" s="27" customFormat="1" ht="12.75" x14ac:dyDescent="0.2">
      <c r="A21" s="24"/>
      <c r="B21" s="28"/>
      <c r="C21" s="83"/>
      <c r="D21" s="84"/>
      <c r="E21" s="85"/>
      <c r="F21" s="78"/>
      <c r="G21" s="19" t="s">
        <v>21</v>
      </c>
      <c r="H21" s="29" t="s">
        <v>3</v>
      </c>
      <c r="I21" s="43">
        <v>2080</v>
      </c>
      <c r="J21" s="49" t="s">
        <v>37</v>
      </c>
      <c r="K21" s="26">
        <v>11.5</v>
      </c>
      <c r="L21" s="22">
        <f t="shared" si="0"/>
        <v>23920</v>
      </c>
      <c r="M21" s="90"/>
      <c r="N21" s="75"/>
      <c r="O21" s="75"/>
      <c r="P21" s="75"/>
      <c r="Q21" s="73"/>
      <c r="R21" s="30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61" s="27" customFormat="1" ht="12.75" x14ac:dyDescent="0.2">
      <c r="A22" s="24"/>
      <c r="B22" s="28"/>
      <c r="C22" s="83"/>
      <c r="D22" s="84"/>
      <c r="E22" s="85"/>
      <c r="F22" s="78"/>
      <c r="G22" s="19" t="s">
        <v>21</v>
      </c>
      <c r="H22" s="29" t="s">
        <v>3</v>
      </c>
      <c r="I22" s="43">
        <v>2080</v>
      </c>
      <c r="J22" s="49" t="s">
        <v>37</v>
      </c>
      <c r="K22" s="26">
        <v>11.5</v>
      </c>
      <c r="L22" s="22">
        <f t="shared" si="0"/>
        <v>23920</v>
      </c>
      <c r="M22" s="90"/>
      <c r="N22" s="75"/>
      <c r="O22" s="75"/>
      <c r="P22" s="75"/>
      <c r="Q22" s="73"/>
      <c r="R22" s="30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61" s="2" customFormat="1" ht="12.95" customHeight="1" x14ac:dyDescent="0.2">
      <c r="B23" s="28"/>
      <c r="C23" s="83"/>
      <c r="D23" s="84"/>
      <c r="E23" s="85"/>
      <c r="F23" s="78"/>
      <c r="G23" s="19" t="s">
        <v>21</v>
      </c>
      <c r="H23" s="29" t="s">
        <v>3</v>
      </c>
      <c r="I23" s="43">
        <v>1790</v>
      </c>
      <c r="J23" s="49" t="s">
        <v>37</v>
      </c>
      <c r="K23" s="26">
        <v>16.5</v>
      </c>
      <c r="L23" s="22">
        <f t="shared" si="0"/>
        <v>29535</v>
      </c>
      <c r="M23" s="90"/>
      <c r="N23" s="75"/>
      <c r="O23" s="75"/>
      <c r="P23" s="75"/>
      <c r="Q23" s="73"/>
      <c r="R23" s="30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61" s="2" customFormat="1" ht="12.75" x14ac:dyDescent="0.2">
      <c r="B24" s="11"/>
      <c r="C24" s="86"/>
      <c r="D24" s="87"/>
      <c r="E24" s="88"/>
      <c r="F24" s="79"/>
      <c r="G24" s="19" t="s">
        <v>21</v>
      </c>
      <c r="H24" s="29" t="s">
        <v>3</v>
      </c>
      <c r="I24" s="43">
        <v>4210</v>
      </c>
      <c r="J24" s="49" t="s">
        <v>37</v>
      </c>
      <c r="K24" s="26">
        <v>10</v>
      </c>
      <c r="L24" s="22">
        <f t="shared" si="0"/>
        <v>42100</v>
      </c>
      <c r="M24" s="91"/>
      <c r="N24" s="76"/>
      <c r="O24" s="76"/>
      <c r="P24" s="76"/>
      <c r="Q24" s="73"/>
      <c r="R24" s="13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61" ht="11.45" customHeight="1" x14ac:dyDescent="0.2">
      <c r="B25" s="11"/>
      <c r="C25" s="51"/>
      <c r="D25" s="52"/>
      <c r="E25" s="53"/>
      <c r="F25" s="36"/>
      <c r="G25" s="36"/>
      <c r="H25" s="37" t="str">
        <f>IF(COUNTIF(H7:H24,H7)&lt;&gt;COUNTA(H7:H24),"ед",H7)</f>
        <v>кг</v>
      </c>
      <c r="I25" s="38">
        <f>SUM(I7:I24)</f>
        <v>142884.19</v>
      </c>
      <c r="J25" s="48"/>
      <c r="K25" s="47"/>
      <c r="L25" s="31">
        <f>SUM(L7:L24)</f>
        <v>2537391.5099999998</v>
      </c>
      <c r="M25" s="65"/>
      <c r="N25" s="66"/>
      <c r="O25" s="31">
        <f>SUM(O7:O24)</f>
        <v>891597.33999999985</v>
      </c>
      <c r="P25" s="71"/>
      <c r="Q25" s="72"/>
      <c r="R25" s="13"/>
      <c r="BF25" s="1"/>
      <c r="BG25" s="1"/>
      <c r="BH25" s="1"/>
      <c r="BI25" s="1"/>
    </row>
    <row r="26" spans="1:61" ht="11.45" customHeight="1" x14ac:dyDescent="0.2">
      <c r="B26" s="11"/>
      <c r="C26" s="54"/>
      <c r="D26" s="55"/>
      <c r="E26" s="56"/>
      <c r="F26" s="61" t="s">
        <v>13</v>
      </c>
      <c r="G26" s="61"/>
      <c r="H26" s="61"/>
      <c r="I26" s="61"/>
      <c r="J26" s="61"/>
      <c r="K26" s="61"/>
      <c r="L26" s="61"/>
      <c r="M26" s="61"/>
      <c r="N26" s="61"/>
      <c r="O26" s="62"/>
      <c r="P26" s="50">
        <f>SUM(N7:N24)</f>
        <v>4457986.7299999995</v>
      </c>
      <c r="Q26" s="44"/>
      <c r="R26" s="13"/>
      <c r="BF26" s="1"/>
      <c r="BG26" s="1"/>
      <c r="BH26" s="1"/>
      <c r="BI26" s="1"/>
    </row>
    <row r="27" spans="1:61" ht="11.45" customHeight="1" x14ac:dyDescent="0.2">
      <c r="B27" s="11"/>
      <c r="C27" s="54"/>
      <c r="D27" s="55"/>
      <c r="E27" s="56"/>
      <c r="F27" s="63"/>
      <c r="G27" s="63"/>
      <c r="H27" s="63"/>
      <c r="I27" s="63"/>
      <c r="J27" s="63"/>
      <c r="K27" s="63"/>
      <c r="L27" s="63"/>
      <c r="M27" s="63"/>
      <c r="N27" s="63"/>
      <c r="O27" s="64"/>
      <c r="P27" s="50"/>
      <c r="Q27" s="44"/>
      <c r="R27" s="13"/>
      <c r="BF27" s="1"/>
      <c r="BG27" s="1"/>
      <c r="BH27" s="1"/>
      <c r="BI27" s="1"/>
    </row>
    <row r="28" spans="1:61" ht="11.45" customHeight="1" x14ac:dyDescent="0.2">
      <c r="B28" s="11"/>
      <c r="C28" s="54"/>
      <c r="D28" s="55"/>
      <c r="E28" s="56"/>
      <c r="F28" s="60" t="s">
        <v>14</v>
      </c>
      <c r="G28" s="60"/>
      <c r="H28" s="60"/>
      <c r="I28" s="60"/>
      <c r="J28" s="60"/>
      <c r="K28" s="60"/>
      <c r="L28" s="60"/>
      <c r="M28" s="60"/>
      <c r="N28" s="60"/>
      <c r="O28" s="60"/>
      <c r="P28" s="50">
        <f>P26+O25</f>
        <v>5349584.0699999994</v>
      </c>
      <c r="Q28" s="44"/>
      <c r="R28" s="13"/>
      <c r="BF28" s="1"/>
      <c r="BG28" s="1"/>
      <c r="BH28" s="1"/>
      <c r="BI28" s="1"/>
    </row>
    <row r="29" spans="1:61" ht="11.45" customHeight="1" x14ac:dyDescent="0.2">
      <c r="B29" s="11"/>
      <c r="C29" s="57"/>
      <c r="D29" s="58"/>
      <c r="E29" s="59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50"/>
      <c r="Q29" s="44"/>
      <c r="R29" s="13"/>
      <c r="BF29" s="1"/>
      <c r="BG29" s="1"/>
      <c r="BH29" s="1"/>
      <c r="BI29" s="1"/>
    </row>
    <row r="30" spans="1:61" ht="11.45" customHeight="1" thickBot="1" x14ac:dyDescent="0.25">
      <c r="B30" s="32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4"/>
      <c r="BF30" s="1"/>
      <c r="BG30" s="1"/>
      <c r="BH30" s="1"/>
      <c r="BI30" s="1"/>
    </row>
    <row r="31" spans="1:61" ht="1.5" customHeight="1" x14ac:dyDescent="0.2">
      <c r="BF31" s="1"/>
      <c r="BG31" s="1"/>
      <c r="BH31" s="1"/>
      <c r="BI31" s="1"/>
    </row>
  </sheetData>
  <mergeCells count="27">
    <mergeCell ref="C14:E14"/>
    <mergeCell ref="C15:E15"/>
    <mergeCell ref="C16:E16"/>
    <mergeCell ref="P25:Q25"/>
    <mergeCell ref="Q17:Q24"/>
    <mergeCell ref="O17:O24"/>
    <mergeCell ref="P17:P24"/>
    <mergeCell ref="F17:F24"/>
    <mergeCell ref="C17:E24"/>
    <mergeCell ref="M17:M24"/>
    <mergeCell ref="N17:N24"/>
    <mergeCell ref="C10:E10"/>
    <mergeCell ref="C9:E9"/>
    <mergeCell ref="C11:E11"/>
    <mergeCell ref="C12:E12"/>
    <mergeCell ref="C13:E13"/>
    <mergeCell ref="C3:P3"/>
    <mergeCell ref="C4:P4"/>
    <mergeCell ref="C6:E6"/>
    <mergeCell ref="C7:E7"/>
    <mergeCell ref="C8:E8"/>
    <mergeCell ref="P28:P29"/>
    <mergeCell ref="C25:E29"/>
    <mergeCell ref="P26:P27"/>
    <mergeCell ref="F28:O29"/>
    <mergeCell ref="F26:O27"/>
    <mergeCell ref="M25:N25"/>
  </mergeCells>
  <pageMargins left="0" right="0" top="0" bottom="0" header="0" footer="0"/>
  <pageSetup paperSize="9" scale="72" orientation="landscape" r:id="rId1"/>
  <ignoredErrors>
    <ignoredError sqref="M7:M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 Реализация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2020-07-29T08:05:45Z</dcterms:created>
  <dcterms:modified xsi:type="dcterms:W3CDTF">2022-11-03T08:49:56Z</dcterms:modified>
</cp:coreProperties>
</file>